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ciudadaniasgtgep\Gestión económica\FONDOS RESILIENCIA\CONVOCATORIAS\MAYORES-MENORES\7. JUSTIFICACIÓN\GUIA Y ANEXOS JUSTIFICACIÓN\"/>
    </mc:Choice>
  </mc:AlternateContent>
  <bookViews>
    <workbookView xWindow="0" yWindow="0" windowWidth="28800" windowHeight="11550"/>
  </bookViews>
  <sheets>
    <sheet name="Control de justificación" sheetId="1" r:id="rId1"/>
  </sheets>
  <definedNames>
    <definedName name="_xlnm._FilterDatabase" localSheetId="0" hidden="1">'Control de justificación'!$D$2:$Y$37</definedName>
    <definedName name="_xlnm.Print_Area" localSheetId="0">'Control de justificación'!$A$1:$O$37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31" i="1" l="1"/>
  <c r="Y30" i="1"/>
  <c r="Y29" i="1"/>
  <c r="Y28" i="1"/>
  <c r="Y27" i="1"/>
  <c r="Y26" i="1"/>
  <c r="Y23" i="1"/>
  <c r="Y21" i="1"/>
  <c r="Y17" i="1"/>
  <c r="Y16" i="1"/>
  <c r="Y15" i="1"/>
  <c r="Y14" i="1"/>
  <c r="Y13" i="1"/>
  <c r="Y9" i="1"/>
  <c r="Y6" i="1"/>
  <c r="X31" i="1"/>
  <c r="X30" i="1"/>
  <c r="X29" i="1"/>
  <c r="X28" i="1"/>
  <c r="X27" i="1"/>
  <c r="X26" i="1"/>
  <c r="X23" i="1"/>
  <c r="X21" i="1"/>
  <c r="X17" i="1"/>
  <c r="X16" i="1"/>
  <c r="X15" i="1"/>
  <c r="X14" i="1"/>
  <c r="X13" i="1"/>
  <c r="X9" i="1"/>
  <c r="X6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" i="1"/>
  <c r="Q4" i="1"/>
  <c r="W4" i="1" s="1"/>
  <c r="Q5" i="1"/>
  <c r="W5" i="1" l="1"/>
  <c r="Q3" i="1"/>
  <c r="W3" i="1" s="1"/>
  <c r="R4" i="1" l="1"/>
  <c r="R5" i="1"/>
  <c r="R3" i="1"/>
  <c r="P6" i="1"/>
  <c r="Q6" i="1" s="1"/>
  <c r="W6" i="1" s="1"/>
  <c r="P7" i="1"/>
  <c r="Q7" i="1" s="1"/>
  <c r="W7" i="1" s="1"/>
  <c r="P8" i="1"/>
  <c r="Q8" i="1" s="1"/>
  <c r="W8" i="1" s="1"/>
  <c r="P9" i="1"/>
  <c r="Q9" i="1" s="1"/>
  <c r="W9" i="1" s="1"/>
  <c r="P10" i="1"/>
  <c r="Q10" i="1" s="1"/>
  <c r="W10" i="1" s="1"/>
  <c r="P11" i="1"/>
  <c r="Q11" i="1" s="1"/>
  <c r="W11" i="1" s="1"/>
  <c r="P12" i="1"/>
  <c r="Q12" i="1" s="1"/>
  <c r="W12" i="1" s="1"/>
  <c r="P13" i="1"/>
  <c r="Q13" i="1" s="1"/>
  <c r="W13" i="1" s="1"/>
  <c r="P14" i="1"/>
  <c r="Q14" i="1" s="1"/>
  <c r="W14" i="1" s="1"/>
  <c r="P15" i="1"/>
  <c r="Q15" i="1" s="1"/>
  <c r="W15" i="1" s="1"/>
  <c r="P16" i="1"/>
  <c r="Q16" i="1" s="1"/>
  <c r="W16" i="1" s="1"/>
  <c r="P17" i="1"/>
  <c r="Q17" i="1" s="1"/>
  <c r="W17" i="1" s="1"/>
  <c r="P18" i="1"/>
  <c r="Q18" i="1" s="1"/>
  <c r="W18" i="1" s="1"/>
  <c r="P19" i="1"/>
  <c r="Q19" i="1" s="1"/>
  <c r="W19" i="1" s="1"/>
  <c r="P20" i="1"/>
  <c r="Q20" i="1" s="1"/>
  <c r="W20" i="1" s="1"/>
  <c r="P21" i="1"/>
  <c r="Q21" i="1" s="1"/>
  <c r="W21" i="1" s="1"/>
  <c r="P22" i="1"/>
  <c r="Q22" i="1" s="1"/>
  <c r="W22" i="1" s="1"/>
  <c r="P23" i="1"/>
  <c r="Q23" i="1" s="1"/>
  <c r="W23" i="1" s="1"/>
  <c r="P24" i="1"/>
  <c r="Q24" i="1" s="1"/>
  <c r="W24" i="1" s="1"/>
  <c r="P25" i="1"/>
  <c r="Q25" i="1" s="1"/>
  <c r="W25" i="1" s="1"/>
  <c r="P26" i="1"/>
  <c r="Q26" i="1" s="1"/>
  <c r="W26" i="1" s="1"/>
  <c r="P27" i="1"/>
  <c r="Q27" i="1" s="1"/>
  <c r="W27" i="1" s="1"/>
  <c r="P28" i="1"/>
  <c r="Q28" i="1" s="1"/>
  <c r="W28" i="1" s="1"/>
  <c r="P29" i="1"/>
  <c r="Q29" i="1" s="1"/>
  <c r="W29" i="1" s="1"/>
  <c r="P30" i="1"/>
  <c r="Q30" i="1" s="1"/>
  <c r="W30" i="1" s="1"/>
  <c r="P31" i="1"/>
  <c r="Q31" i="1" s="1"/>
  <c r="W31" i="1" s="1"/>
  <c r="P32" i="1"/>
  <c r="Q32" i="1" s="1"/>
  <c r="W32" i="1" s="1"/>
  <c r="P33" i="1"/>
  <c r="Q33" i="1" s="1"/>
  <c r="W33" i="1" s="1"/>
  <c r="P34" i="1"/>
  <c r="Q34" i="1" s="1"/>
  <c r="W34" i="1" s="1"/>
  <c r="P35" i="1"/>
  <c r="Q35" i="1" s="1"/>
  <c r="W35" i="1" s="1"/>
  <c r="P36" i="1"/>
  <c r="Q36" i="1" s="1"/>
  <c r="W36" i="1" s="1"/>
  <c r="P37" i="1"/>
  <c r="Q37" i="1" s="1"/>
  <c r="W37" i="1" s="1"/>
  <c r="R31" i="1" l="1"/>
  <c r="R29" i="1"/>
  <c r="R27" i="1"/>
  <c r="R25" i="1"/>
  <c r="R23" i="1"/>
  <c r="R21" i="1"/>
  <c r="R19" i="1"/>
  <c r="R17" i="1"/>
  <c r="R15" i="1"/>
  <c r="R13" i="1"/>
  <c r="R11" i="1"/>
  <c r="R9" i="1"/>
  <c r="R7" i="1"/>
  <c r="R32" i="1"/>
  <c r="R30" i="1"/>
  <c r="R28" i="1"/>
  <c r="R26" i="1"/>
  <c r="R24" i="1"/>
  <c r="R22" i="1"/>
  <c r="R20" i="1"/>
  <c r="R18" i="1"/>
  <c r="R16" i="1"/>
  <c r="R14" i="1"/>
  <c r="R12" i="1"/>
  <c r="R10" i="1"/>
  <c r="R8" i="1"/>
  <c r="R6" i="1"/>
</calcChain>
</file>

<file path=xl/sharedStrings.xml><?xml version="1.0" encoding="utf-8"?>
<sst xmlns="http://schemas.openxmlformats.org/spreadsheetml/2006/main" count="137" uniqueCount="126">
  <si>
    <t xml:space="preserve">ENTIDAD MERCANTIL </t>
  </si>
  <si>
    <t>CIF</t>
  </si>
  <si>
    <t>CENTRO</t>
  </si>
  <si>
    <t>TOTAL CRITERIO A</t>
  </si>
  <si>
    <t>TOTAL CRITERIO B</t>
  </si>
  <si>
    <t>TOTAL CRITERIO C</t>
  </si>
  <si>
    <t>TOTAL CRITERIO D</t>
  </si>
  <si>
    <t>PUNTUACIÓN</t>
  </si>
  <si>
    <t>ACTUACIÓN</t>
  </si>
  <si>
    <t>CONCEDIDO</t>
  </si>
  <si>
    <t>ANUALIDAD 2022</t>
  </si>
  <si>
    <t>PROPUESTA DE ANTICIPO SIN AVAL</t>
  </si>
  <si>
    <t>OBSERVACIONES</t>
  </si>
  <si>
    <t>VITALIA SUITE S.L</t>
  </si>
  <si>
    <t>B99438806</t>
  </si>
  <si>
    <t>VITALIA CHIMILLAS</t>
  </si>
  <si>
    <t>B99136558</t>
  </si>
  <si>
    <t>VITALIA JACA</t>
  </si>
  <si>
    <t>HIFAVER Proyecto 1</t>
  </si>
  <si>
    <t>B50501097</t>
  </si>
  <si>
    <t>RESIDENCIA LOS MAIZALES III</t>
  </si>
  <si>
    <t>RESIDENCIAL TORREFUENTES S.L</t>
  </si>
  <si>
    <t>B22225106</t>
  </si>
  <si>
    <t xml:space="preserve">RESIDENCIAL TORREFUENTES </t>
  </si>
  <si>
    <t>RESIDENCIA MIRASOL, S.L.</t>
  </si>
  <si>
    <t>B50220276</t>
  </si>
  <si>
    <t>RESIDENCIA MIRASOL</t>
  </si>
  <si>
    <t>SERVICIOS GERIATRICOS DEL NORTE</t>
  </si>
  <si>
    <t>B99131427</t>
  </si>
  <si>
    <t>RESIDENCIA LUZ DEL MONCAYO</t>
  </si>
  <si>
    <t>INTERCENTROS BALLESOL S.A-PROYECTO 2</t>
  </si>
  <si>
    <t>A79370599</t>
  </si>
  <si>
    <t>RESIDENCIA BALLESOL ZARAGOZA II</t>
  </si>
  <si>
    <t>B44237055</t>
  </si>
  <si>
    <t>RESIDENCIA NUESTRA SEÑORA DEL CAMPO</t>
  </si>
  <si>
    <t>INTERCENTROS BALLESOL S.A- PROYECTO 1</t>
  </si>
  <si>
    <t>REQUINTO Parque Dorado II</t>
  </si>
  <si>
    <t>B50617422</t>
  </si>
  <si>
    <t>PARQUE DORADO II Y PARQUE DORADO III</t>
  </si>
  <si>
    <t>REQUINTO Parque Dorado III</t>
  </si>
  <si>
    <t>INTERCENTROS BALLESOL S.A -PROYECTO 3</t>
  </si>
  <si>
    <t>RESIDENCIA NUEVA MATER SL</t>
  </si>
  <si>
    <t>B99168783</t>
  </si>
  <si>
    <t xml:space="preserve"> RESIDENCIA NUEVA MATER SL (S.MATEO DE GÁLLEGO)</t>
  </si>
  <si>
    <t>ALBERTIA SERVICIOS SOCIOSANITARIOS SA Proyecto 1</t>
  </si>
  <si>
    <t>A99327686</t>
  </si>
  <si>
    <t xml:space="preserve">RESIDENCIA ALBERTIA EL MORERAL </t>
  </si>
  <si>
    <t>INICIATIVAS DE GESTION SOCIAL SL</t>
  </si>
  <si>
    <t>B50723543</t>
  </si>
  <si>
    <t>CENTRO ASISTENCIAL PALMEROLA</t>
  </si>
  <si>
    <t>JARDINES VILLAFRANCA</t>
  </si>
  <si>
    <t>B99528218</t>
  </si>
  <si>
    <t>RESIDENCIA AEDES</t>
  </si>
  <si>
    <t>B50924406</t>
  </si>
  <si>
    <t>JARDINES DE VILLAFRANCA</t>
  </si>
  <si>
    <t>COSCULLUELA</t>
  </si>
  <si>
    <t>B22178362</t>
  </si>
  <si>
    <t>RESIDENCIA AVDA COSCULLUELA</t>
  </si>
  <si>
    <t>RESIDENCIA PIRINEOS S.L.U</t>
  </si>
  <si>
    <t>B50900604</t>
  </si>
  <si>
    <t>RESIDENCIA EL VERAL</t>
  </si>
  <si>
    <t>RESIDENCIA EL VERAL S.L</t>
  </si>
  <si>
    <t>B50645019</t>
  </si>
  <si>
    <t>RESIDENCIA PIRINEOS</t>
  </si>
  <si>
    <t>GERIATENCION SL</t>
  </si>
  <si>
    <t>B83694174</t>
  </si>
  <si>
    <t>RESIDENCIA VIRGEN DE LOS OLMOS</t>
  </si>
  <si>
    <t>ENCINA OCHO SL</t>
  </si>
  <si>
    <t>B83507566</t>
  </si>
  <si>
    <t>RESIDENCIA DE MAYORES EL SABINAR DEL RIO</t>
  </si>
  <si>
    <t>ALBERTIA SERVICIOS SOCIOSANITARIOS SA Proyecto 2</t>
  </si>
  <si>
    <t>RESIDENCIA VALDESPARTERA</t>
  </si>
  <si>
    <t>Entre Alamos</t>
  </si>
  <si>
    <t>B50730332</t>
  </si>
  <si>
    <t xml:space="preserve">RESIDENCIA ENTRE ALAMOS, SL </t>
  </si>
  <si>
    <t>HAYARDEN SL</t>
  </si>
  <si>
    <t>B50872878</t>
  </si>
  <si>
    <t>RESIDENCIA DE ANCIANOS HAYARDEN</t>
  </si>
  <si>
    <t>ROMANOS ALJAMA</t>
  </si>
  <si>
    <t>B99381295</t>
  </si>
  <si>
    <t>RESIDENCIA CAMPO DE ROMANOS</t>
  </si>
  <si>
    <t>HIFAVER Proyecto 2</t>
  </si>
  <si>
    <t>RESIDENCIA LOS MAIZALES I</t>
  </si>
  <si>
    <t>REYES CALATAYUD</t>
  </si>
  <si>
    <t>B50942457</t>
  </si>
  <si>
    <t>RESIDENCIA REYES CALATAYUD, S.L.</t>
  </si>
  <si>
    <t>TORRE RAMONA S.A</t>
  </si>
  <si>
    <t>A50698604</t>
  </si>
  <si>
    <t>R.A. TORRE RAMONA S.A.-RESIDENCIA DIANA</t>
  </si>
  <si>
    <t>REHAPLUS VIRIO</t>
  </si>
  <si>
    <t>B99497075</t>
  </si>
  <si>
    <t>REHAPLUS. CENTRO DE DIA</t>
  </si>
  <si>
    <t>EXCLUIDO POR NO FORMAR PARTE DE SISTEMA DE RESPONSBILIDAD PÚBLICA</t>
  </si>
  <si>
    <t>GRUPO DIVA GESTIÓN S.L</t>
  </si>
  <si>
    <t>B99472177</t>
  </si>
  <si>
    <t>GRUPO DIVA GESTION</t>
  </si>
  <si>
    <t>SANCHEZ GUTIERREZ SOCIEDAD CIVIL</t>
  </si>
  <si>
    <t>J99034464</t>
  </si>
  <si>
    <t>CENTRO DE DIA MARIA MOLINER</t>
  </si>
  <si>
    <t>LANSAC FALCON S.L</t>
  </si>
  <si>
    <t>B99075749</t>
  </si>
  <si>
    <t>RESIDENCIA ZARAGOZA</t>
  </si>
  <si>
    <t>RESIDENCIA PARQUE TIO JORGE SL</t>
  </si>
  <si>
    <t>B50628502</t>
  </si>
  <si>
    <t>RESIDENCIA PARQUE TIO JORGE</t>
  </si>
  <si>
    <t>NO PRESENTA MEMORIA</t>
  </si>
  <si>
    <t>ANUALIDAD 2021</t>
  </si>
  <si>
    <t xml:space="preserve">VITALIA HOME SL </t>
  </si>
  <si>
    <t>VITALIA PAULES</t>
  </si>
  <si>
    <t>RESIDENCIA BALLESOL ZARAGOZA I MARIANA PINEDA</t>
  </si>
  <si>
    <t>AZAILA SIGLO XXI, S.L.</t>
  </si>
  <si>
    <t>RESIDENCIA BALLESOL SALVADOR ALLENDE</t>
  </si>
  <si>
    <t>AEDES RESIDENCIAL, S.L.</t>
  </si>
  <si>
    <t>IMPORTE A JUSTIFICAR EN EL 2021</t>
  </si>
  <si>
    <t>ID REGISTRO</t>
  </si>
  <si>
    <t>FECHA</t>
  </si>
  <si>
    <t>IMPORTE JUSTIFICADO 2021</t>
  </si>
  <si>
    <t>ojo, las de vitalia van a pedir anticipo con aval, tendremos que modificar los importes</t>
  </si>
  <si>
    <t>PAGO  2021 DEFINITIVO PREVIA JUSTIFICACIÓN</t>
  </si>
  <si>
    <t>ANTICIPO DEFINITIVO</t>
  </si>
  <si>
    <t>PAGO LIMITE 2021 PARA COMPROBACIÓN MATERIAL</t>
  </si>
  <si>
    <t>ART. 35.3. LSA</t>
  </si>
  <si>
    <t>PAGO SUPERIOR AL 40%</t>
  </si>
  <si>
    <t>COMPROBACIÓN SIN INTERVENCIÓN EN 2021</t>
  </si>
  <si>
    <t>COMPROBACIÓN CON INTERVENCIÓN EN 2021</t>
  </si>
  <si>
    <t>ANEXO 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</si>
</sst>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sz val="7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3" fillId="2" borderId="3" xfId="0" applyFont="1" applyFill="1" applyBorder="1"/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/>
    <xf numFmtId="164" fontId="3" fillId="2" borderId="4" xfId="1" applyFont="1" applyFill="1" applyBorder="1"/>
    <xf numFmtId="164" fontId="3" fillId="2" borderId="5" xfId="1" applyFont="1" applyFill="1" applyBorder="1"/>
    <xf numFmtId="4" fontId="3" fillId="2" borderId="3" xfId="1" applyNumberFormat="1" applyFont="1" applyFill="1" applyBorder="1" applyAlignment="1">
      <alignment horizontal="right" indent="1"/>
    </xf>
    <xf numFmtId="0" fontId="3" fillId="2" borderId="0" xfId="0" applyFont="1" applyFill="1"/>
    <xf numFmtId="43" fontId="3" fillId="2" borderId="0" xfId="0" applyNumberFormat="1" applyFont="1" applyFill="1"/>
    <xf numFmtId="0" fontId="4" fillId="2" borderId="0" xfId="0" applyFont="1" applyFill="1"/>
    <xf numFmtId="43" fontId="3" fillId="2" borderId="3" xfId="0" applyNumberFormat="1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4" fontId="3" fillId="2" borderId="4" xfId="1" applyNumberFormat="1" applyFont="1" applyFill="1" applyBorder="1" applyAlignment="1">
      <alignment horizontal="right" indent="1"/>
    </xf>
    <xf numFmtId="0" fontId="3" fillId="2" borderId="4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/>
    <xf numFmtId="164" fontId="3" fillId="2" borderId="3" xfId="1" applyFont="1" applyFill="1" applyBorder="1"/>
    <xf numFmtId="164" fontId="3" fillId="2" borderId="6" xfId="1" applyFont="1" applyFill="1" applyBorder="1"/>
    <xf numFmtId="4" fontId="6" fillId="2" borderId="3" xfId="0" applyNumberFormat="1" applyFont="1" applyFill="1" applyBorder="1"/>
    <xf numFmtId="0" fontId="3" fillId="2" borderId="7" xfId="0" applyFont="1" applyFill="1" applyBorder="1" applyAlignment="1">
      <alignment horizontal="left"/>
    </xf>
    <xf numFmtId="0" fontId="3" fillId="2" borderId="7" xfId="0" applyFont="1" applyFill="1" applyBorder="1" applyAlignment="1"/>
    <xf numFmtId="4" fontId="3" fillId="2" borderId="4" xfId="0" applyNumberFormat="1" applyFont="1" applyFill="1" applyBorder="1"/>
    <xf numFmtId="4" fontId="3" fillId="2" borderId="5" xfId="0" applyNumberFormat="1" applyFont="1" applyFill="1" applyBorder="1"/>
    <xf numFmtId="4" fontId="3" fillId="2" borderId="3" xfId="0" applyNumberFormat="1" applyFont="1" applyFill="1" applyBorder="1"/>
    <xf numFmtId="4" fontId="3" fillId="2" borderId="8" xfId="1" applyNumberFormat="1" applyFont="1" applyFill="1" applyBorder="1" applyAlignment="1">
      <alignment horizontal="right" indent="1"/>
    </xf>
    <xf numFmtId="4" fontId="3" fillId="2" borderId="6" xfId="1" applyNumberFormat="1" applyFont="1" applyFill="1" applyBorder="1" applyAlignment="1">
      <alignment horizontal="right" indent="1"/>
    </xf>
    <xf numFmtId="4" fontId="6" fillId="2" borderId="3" xfId="1" applyNumberFormat="1" applyFont="1" applyFill="1" applyBorder="1" applyAlignment="1"/>
    <xf numFmtId="0" fontId="4" fillId="2" borderId="0" xfId="0" applyFont="1" applyFill="1" applyBorder="1"/>
    <xf numFmtId="0" fontId="4" fillId="2" borderId="0" xfId="0" applyFont="1" applyFill="1" applyAlignment="1"/>
    <xf numFmtId="0" fontId="5" fillId="2" borderId="9" xfId="0" applyFont="1" applyFill="1" applyBorder="1" applyAlignment="1">
      <alignment horizontal="center" vertical="center"/>
    </xf>
  </cellXfs>
  <cellStyles count="2">
    <cellStyle name="Millare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2"/>
  <sheetViews>
    <sheetView tabSelected="1" workbookViewId="0">
      <selection activeCell="AF12" sqref="AF12"/>
    </sheetView>
  </sheetViews>
  <sheetFormatPr baseColWidth="10" defaultColWidth="11.42578125" defaultRowHeight="11.25" x14ac:dyDescent="0.2"/>
  <cols>
    <col min="1" max="1" width="2.7109375" style="12" customWidth="1"/>
    <col min="2" max="2" width="36.42578125" style="12" customWidth="1"/>
    <col min="3" max="3" width="10.28515625" style="12" customWidth="1"/>
    <col min="4" max="4" width="31.28515625" style="12" customWidth="1"/>
    <col min="5" max="5" width="8.140625" style="12" hidden="1" customWidth="1"/>
    <col min="6" max="6" width="6.5703125" style="12" hidden="1" customWidth="1"/>
    <col min="7" max="7" width="9" style="34" hidden="1" customWidth="1"/>
    <col min="8" max="8" width="8.140625" style="34" hidden="1" customWidth="1"/>
    <col min="9" max="9" width="12" style="34" customWidth="1"/>
    <col min="10" max="10" width="13.5703125" style="12" customWidth="1"/>
    <col min="11" max="11" width="11.5703125" style="12" customWidth="1"/>
    <col min="12" max="12" width="11.7109375" style="12" customWidth="1"/>
    <col min="13" max="13" width="11" style="12" customWidth="1"/>
    <col min="14" max="14" width="13.42578125" style="12" hidden="1" customWidth="1"/>
    <col min="15" max="15" width="52.5703125" style="12" hidden="1" customWidth="1"/>
    <col min="16" max="16" width="11.42578125" style="12"/>
    <col min="17" max="17" width="13.28515625" style="12" customWidth="1"/>
    <col min="18" max="18" width="11.42578125" style="12"/>
    <col min="19" max="22" width="0" style="12" hidden="1" customWidth="1"/>
    <col min="23" max="23" width="14.85546875" style="12" hidden="1" customWidth="1"/>
    <col min="24" max="24" width="14.5703125" style="12" hidden="1" customWidth="1"/>
    <col min="25" max="25" width="15" style="12" hidden="1" customWidth="1"/>
    <col min="26" max="29" width="0" style="12" hidden="1" customWidth="1"/>
    <col min="30" max="16384" width="11.42578125" style="12"/>
  </cols>
  <sheetData>
    <row r="1" spans="1:25" ht="24.95" customHeight="1" thickBot="1" x14ac:dyDescent="0.25">
      <c r="A1" s="35" t="s">
        <v>125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V1" s="12" t="s">
        <v>121</v>
      </c>
    </row>
    <row r="2" spans="1:25" s="10" customFormat="1" ht="57" thickBot="1" x14ac:dyDescent="0.25">
      <c r="A2" s="14"/>
      <c r="B2" s="14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4" t="s">
        <v>6</v>
      </c>
      <c r="I2" s="14" t="s">
        <v>7</v>
      </c>
      <c r="J2" s="14" t="s">
        <v>8</v>
      </c>
      <c r="K2" s="15" t="s">
        <v>9</v>
      </c>
      <c r="L2" s="15" t="s">
        <v>106</v>
      </c>
      <c r="M2" s="15" t="s">
        <v>10</v>
      </c>
      <c r="N2" s="15" t="s">
        <v>11</v>
      </c>
      <c r="O2" s="15" t="s">
        <v>12</v>
      </c>
      <c r="P2" s="16" t="s">
        <v>119</v>
      </c>
      <c r="Q2" s="16" t="s">
        <v>118</v>
      </c>
      <c r="R2" s="16" t="s">
        <v>113</v>
      </c>
      <c r="S2" s="16" t="s">
        <v>114</v>
      </c>
      <c r="T2" s="16" t="s">
        <v>115</v>
      </c>
      <c r="U2" s="16" t="s">
        <v>116</v>
      </c>
      <c r="V2" s="16" t="s">
        <v>120</v>
      </c>
      <c r="W2" s="16" t="s">
        <v>122</v>
      </c>
      <c r="X2" s="16" t="s">
        <v>123</v>
      </c>
      <c r="Y2" s="16" t="s">
        <v>124</v>
      </c>
    </row>
    <row r="3" spans="1:25" s="10" customFormat="1" x14ac:dyDescent="0.2">
      <c r="A3" s="1">
        <v>1</v>
      </c>
      <c r="B3" s="1" t="s">
        <v>13</v>
      </c>
      <c r="C3" s="17" t="s">
        <v>16</v>
      </c>
      <c r="D3" s="4" t="s">
        <v>17</v>
      </c>
      <c r="E3" s="4">
        <v>60</v>
      </c>
      <c r="F3" s="5">
        <v>20</v>
      </c>
      <c r="G3" s="6">
        <v>20</v>
      </c>
      <c r="H3" s="6">
        <v>17.5</v>
      </c>
      <c r="I3" s="6">
        <v>117.5</v>
      </c>
      <c r="J3" s="7">
        <v>607028.93000000005</v>
      </c>
      <c r="K3" s="8">
        <v>303514.46999999997</v>
      </c>
      <c r="L3" s="18">
        <v>268108.53999999998</v>
      </c>
      <c r="M3" s="18">
        <v>35405.929999999993</v>
      </c>
      <c r="N3" s="18">
        <v>60000</v>
      </c>
      <c r="O3" s="19"/>
      <c r="P3" s="13">
        <v>151757.24</v>
      </c>
      <c r="Q3" s="13">
        <f>L3-P3</f>
        <v>116351.29999999999</v>
      </c>
      <c r="R3" s="13">
        <f>((L3-P3)*J3)/K3</f>
        <v>232702.59616653202</v>
      </c>
      <c r="S3" s="1"/>
      <c r="T3" s="1"/>
      <c r="U3" s="1"/>
      <c r="V3" s="13">
        <f>K3*40%</f>
        <v>121405.788</v>
      </c>
      <c r="W3" s="13">
        <f>IF(Q3&gt;V3,1,0)</f>
        <v>0</v>
      </c>
      <c r="X3" s="1"/>
      <c r="Y3" s="1"/>
    </row>
    <row r="4" spans="1:25" s="10" customFormat="1" x14ac:dyDescent="0.2">
      <c r="A4" s="1">
        <v>2</v>
      </c>
      <c r="B4" s="1" t="s">
        <v>107</v>
      </c>
      <c r="C4" s="17" t="s">
        <v>14</v>
      </c>
      <c r="D4" s="3" t="s">
        <v>15</v>
      </c>
      <c r="E4" s="4">
        <v>60</v>
      </c>
      <c r="F4" s="5">
        <v>20</v>
      </c>
      <c r="G4" s="6">
        <v>20</v>
      </c>
      <c r="H4" s="6">
        <v>17.5</v>
      </c>
      <c r="I4" s="6">
        <v>117.5</v>
      </c>
      <c r="J4" s="7">
        <v>748201</v>
      </c>
      <c r="K4" s="8">
        <v>374100.5</v>
      </c>
      <c r="L4" s="9">
        <v>278863.32500000001</v>
      </c>
      <c r="M4" s="9">
        <v>95237.174999999988</v>
      </c>
      <c r="N4" s="9">
        <v>60000</v>
      </c>
      <c r="O4" s="1"/>
      <c r="P4" s="13">
        <v>187050.25</v>
      </c>
      <c r="Q4" s="13">
        <f t="shared" ref="Q4:Q37" si="0">L4-P4</f>
        <v>91813.075000000012</v>
      </c>
      <c r="R4" s="13">
        <f t="shared" ref="R4:R32" si="1">((L4-P4)*J4)/K4</f>
        <v>183626.15000000002</v>
      </c>
      <c r="S4" s="1"/>
      <c r="T4" s="1"/>
      <c r="U4" s="1"/>
      <c r="V4" s="13">
        <f t="shared" ref="V4:V37" si="2">K4*40%</f>
        <v>149640.20000000001</v>
      </c>
      <c r="W4" s="13">
        <f t="shared" ref="W4:W37" si="3">IF(Q4&gt;V4,1,0)</f>
        <v>0</v>
      </c>
      <c r="X4" s="1"/>
      <c r="Y4" s="1"/>
    </row>
    <row r="5" spans="1:25" s="10" customFormat="1" x14ac:dyDescent="0.2">
      <c r="A5" s="1">
        <v>3</v>
      </c>
      <c r="B5" s="1" t="s">
        <v>107</v>
      </c>
      <c r="C5" s="17" t="s">
        <v>14</v>
      </c>
      <c r="D5" s="3" t="s">
        <v>108</v>
      </c>
      <c r="E5" s="4">
        <v>60</v>
      </c>
      <c r="F5" s="5">
        <v>20</v>
      </c>
      <c r="G5" s="6">
        <v>20</v>
      </c>
      <c r="H5" s="6">
        <v>17.5</v>
      </c>
      <c r="I5" s="6">
        <v>117.5</v>
      </c>
      <c r="J5" s="7">
        <v>636155.43000000005</v>
      </c>
      <c r="K5" s="8">
        <v>318077.71999999997</v>
      </c>
      <c r="L5" s="9">
        <v>267916.89500000002</v>
      </c>
      <c r="M5" s="9">
        <v>50160.824999999953</v>
      </c>
      <c r="N5" s="9">
        <v>60000</v>
      </c>
      <c r="O5" s="1"/>
      <c r="P5" s="13">
        <v>159038.85999999999</v>
      </c>
      <c r="Q5" s="13">
        <f t="shared" si="0"/>
        <v>108878.03500000003</v>
      </c>
      <c r="R5" s="13">
        <f t="shared" si="1"/>
        <v>217756.06657699909</v>
      </c>
      <c r="S5" s="1"/>
      <c r="T5" s="1"/>
      <c r="U5" s="1"/>
      <c r="V5" s="13">
        <f t="shared" si="2"/>
        <v>127231.08799999999</v>
      </c>
      <c r="W5" s="13">
        <f t="shared" si="3"/>
        <v>0</v>
      </c>
      <c r="X5" s="1"/>
      <c r="Y5" s="1"/>
    </row>
    <row r="6" spans="1:25" s="10" customFormat="1" x14ac:dyDescent="0.2">
      <c r="A6" s="1">
        <v>4</v>
      </c>
      <c r="B6" s="1" t="s">
        <v>18</v>
      </c>
      <c r="C6" s="2" t="s">
        <v>19</v>
      </c>
      <c r="D6" s="3" t="s">
        <v>20</v>
      </c>
      <c r="E6" s="4">
        <v>60</v>
      </c>
      <c r="F6" s="5">
        <v>18</v>
      </c>
      <c r="G6" s="6">
        <v>15</v>
      </c>
      <c r="H6" s="6">
        <v>0</v>
      </c>
      <c r="I6" s="6">
        <v>93</v>
      </c>
      <c r="J6" s="7">
        <v>493599.82</v>
      </c>
      <c r="K6" s="8">
        <v>296159.82</v>
      </c>
      <c r="L6" s="9">
        <v>296159.82</v>
      </c>
      <c r="M6" s="9">
        <v>0</v>
      </c>
      <c r="N6" s="9">
        <v>60000</v>
      </c>
      <c r="O6" s="1"/>
      <c r="P6" s="13">
        <f t="shared" ref="P6:P37" si="4">N6</f>
        <v>60000</v>
      </c>
      <c r="Q6" s="13">
        <f t="shared" si="0"/>
        <v>236159.82</v>
      </c>
      <c r="R6" s="13">
        <f t="shared" si="1"/>
        <v>393599.79568880209</v>
      </c>
      <c r="S6" s="1"/>
      <c r="T6" s="1"/>
      <c r="U6" s="1"/>
      <c r="V6" s="13">
        <f t="shared" si="2"/>
        <v>118463.92800000001</v>
      </c>
      <c r="W6" s="13">
        <f>IF(Q6&gt;V6,1,0)</f>
        <v>1</v>
      </c>
      <c r="X6" s="1" t="b">
        <f>AND(K6&gt;90000,K6&lt;200000)</f>
        <v>0</v>
      </c>
      <c r="Y6" s="1" t="b">
        <f>IF(K6&gt;200000,TRUE,FALSE)</f>
        <v>1</v>
      </c>
    </row>
    <row r="7" spans="1:25" s="10" customFormat="1" x14ac:dyDescent="0.2">
      <c r="A7" s="1">
        <v>5</v>
      </c>
      <c r="B7" s="1" t="s">
        <v>21</v>
      </c>
      <c r="C7" s="2" t="s">
        <v>22</v>
      </c>
      <c r="D7" s="3" t="s">
        <v>23</v>
      </c>
      <c r="E7" s="4">
        <v>60</v>
      </c>
      <c r="F7" s="5">
        <v>12</v>
      </c>
      <c r="G7" s="6">
        <v>15</v>
      </c>
      <c r="H7" s="6">
        <v>2.5</v>
      </c>
      <c r="I7" s="6">
        <v>89.5</v>
      </c>
      <c r="J7" s="7">
        <v>205615.04</v>
      </c>
      <c r="K7" s="8">
        <v>123369.02</v>
      </c>
      <c r="L7" s="9">
        <v>98732.9</v>
      </c>
      <c r="M7" s="9">
        <v>24636.111499999999</v>
      </c>
      <c r="N7" s="9">
        <v>60000</v>
      </c>
      <c r="O7" s="1"/>
      <c r="P7" s="13">
        <f t="shared" si="4"/>
        <v>60000</v>
      </c>
      <c r="Q7" s="13">
        <f t="shared" si="0"/>
        <v>38732.899999999994</v>
      </c>
      <c r="R7" s="13">
        <f t="shared" si="1"/>
        <v>64554.835426397964</v>
      </c>
      <c r="S7" s="1"/>
      <c r="T7" s="1"/>
      <c r="U7" s="1"/>
      <c r="V7" s="13">
        <f t="shared" si="2"/>
        <v>49347.608000000007</v>
      </c>
      <c r="W7" s="13">
        <f t="shared" si="3"/>
        <v>0</v>
      </c>
      <c r="X7" s="1"/>
      <c r="Y7" s="1"/>
    </row>
    <row r="8" spans="1:25" s="10" customFormat="1" x14ac:dyDescent="0.2">
      <c r="A8" s="1">
        <v>6</v>
      </c>
      <c r="B8" s="1" t="s">
        <v>24</v>
      </c>
      <c r="C8" s="2" t="s">
        <v>25</v>
      </c>
      <c r="D8" s="3" t="s">
        <v>26</v>
      </c>
      <c r="E8" s="4">
        <v>40</v>
      </c>
      <c r="F8" s="5">
        <v>0</v>
      </c>
      <c r="G8" s="6">
        <v>30</v>
      </c>
      <c r="H8" s="6">
        <v>5</v>
      </c>
      <c r="I8" s="6">
        <v>75</v>
      </c>
      <c r="J8" s="7">
        <v>38215.620000000003</v>
      </c>
      <c r="K8" s="8">
        <v>22929.37</v>
      </c>
      <c r="L8" s="9">
        <v>15808.3</v>
      </c>
      <c r="M8" s="9">
        <v>7121.07</v>
      </c>
      <c r="N8" s="9">
        <v>11464.684999999999</v>
      </c>
      <c r="O8" s="1"/>
      <c r="P8" s="13">
        <f t="shared" si="4"/>
        <v>11464.684999999999</v>
      </c>
      <c r="Q8" s="13">
        <f t="shared" si="0"/>
        <v>4343.6149999999998</v>
      </c>
      <c r="R8" s="13">
        <f t="shared" si="1"/>
        <v>7239.3589647818499</v>
      </c>
      <c r="S8" s="1"/>
      <c r="T8" s="1"/>
      <c r="U8" s="1"/>
      <c r="V8" s="13">
        <f t="shared" si="2"/>
        <v>9171.7479999999996</v>
      </c>
      <c r="W8" s="13">
        <f t="shared" si="3"/>
        <v>0</v>
      </c>
      <c r="X8" s="1"/>
      <c r="Y8" s="1"/>
    </row>
    <row r="9" spans="1:25" s="10" customFormat="1" x14ac:dyDescent="0.2">
      <c r="A9" s="1">
        <v>7</v>
      </c>
      <c r="B9" s="1" t="s">
        <v>27</v>
      </c>
      <c r="C9" s="2" t="s">
        <v>28</v>
      </c>
      <c r="D9" s="3" t="s">
        <v>29</v>
      </c>
      <c r="E9" s="4">
        <v>40</v>
      </c>
      <c r="F9" s="5">
        <v>11</v>
      </c>
      <c r="G9" s="6">
        <v>15</v>
      </c>
      <c r="H9" s="6">
        <v>2.5</v>
      </c>
      <c r="I9" s="6">
        <v>68.5</v>
      </c>
      <c r="J9" s="7">
        <v>46417.120000000003</v>
      </c>
      <c r="K9" s="8">
        <v>27850.27</v>
      </c>
      <c r="L9" s="9">
        <v>27850.27</v>
      </c>
      <c r="M9" s="9">
        <v>0</v>
      </c>
      <c r="N9" s="9">
        <v>13925.135</v>
      </c>
      <c r="O9" s="1"/>
      <c r="P9" s="13">
        <f t="shared" si="4"/>
        <v>13925.135</v>
      </c>
      <c r="Q9" s="13">
        <f t="shared" si="0"/>
        <v>13925.135</v>
      </c>
      <c r="R9" s="13">
        <f t="shared" si="1"/>
        <v>23208.560000000001</v>
      </c>
      <c r="S9" s="1"/>
      <c r="T9" s="1"/>
      <c r="U9" s="1"/>
      <c r="V9" s="13">
        <f t="shared" si="2"/>
        <v>11140.108</v>
      </c>
      <c r="W9" s="13">
        <f t="shared" si="3"/>
        <v>1</v>
      </c>
      <c r="X9" s="1" t="b">
        <f>AND(K9&gt;90000,K9&lt;200000)</f>
        <v>0</v>
      </c>
      <c r="Y9" s="1" t="b">
        <f>IF(K9&gt;200000,TRUE,FALSE)</f>
        <v>0</v>
      </c>
    </row>
    <row r="10" spans="1:25" s="10" customFormat="1" x14ac:dyDescent="0.2">
      <c r="A10" s="1">
        <v>8</v>
      </c>
      <c r="B10" s="1" t="s">
        <v>30</v>
      </c>
      <c r="C10" s="20" t="s">
        <v>31</v>
      </c>
      <c r="D10" s="3" t="s">
        <v>109</v>
      </c>
      <c r="E10" s="3">
        <v>40</v>
      </c>
      <c r="F10" s="5">
        <v>8</v>
      </c>
      <c r="G10" s="21">
        <v>15</v>
      </c>
      <c r="H10" s="21">
        <v>2.5</v>
      </c>
      <c r="I10" s="21">
        <v>65.5</v>
      </c>
      <c r="J10" s="22">
        <v>194110.68</v>
      </c>
      <c r="K10" s="23">
        <v>116466.41</v>
      </c>
      <c r="L10" s="9">
        <v>89913.944499999998</v>
      </c>
      <c r="M10" s="9">
        <v>26552.465500000006</v>
      </c>
      <c r="N10" s="9">
        <v>58233.205000000002</v>
      </c>
      <c r="O10" s="1"/>
      <c r="P10" s="13">
        <f t="shared" si="4"/>
        <v>58233.205000000002</v>
      </c>
      <c r="Q10" s="13">
        <f t="shared" si="0"/>
        <v>31680.739499999996</v>
      </c>
      <c r="R10" s="13">
        <f t="shared" si="1"/>
        <v>52801.231593279634</v>
      </c>
      <c r="S10" s="1"/>
      <c r="T10" s="1"/>
      <c r="U10" s="1"/>
      <c r="V10" s="13">
        <f t="shared" si="2"/>
        <v>46586.564000000006</v>
      </c>
      <c r="W10" s="13">
        <f t="shared" si="3"/>
        <v>0</v>
      </c>
      <c r="X10" s="1"/>
      <c r="Y10" s="1"/>
    </row>
    <row r="11" spans="1:25" s="10" customFormat="1" x14ac:dyDescent="0.2">
      <c r="A11" s="1">
        <v>9</v>
      </c>
      <c r="B11" s="1" t="s">
        <v>110</v>
      </c>
      <c r="C11" s="2" t="s">
        <v>33</v>
      </c>
      <c r="D11" s="3" t="s">
        <v>34</v>
      </c>
      <c r="E11" s="4">
        <v>30.000000000000004</v>
      </c>
      <c r="F11" s="5">
        <v>11</v>
      </c>
      <c r="G11" s="6">
        <v>15</v>
      </c>
      <c r="H11" s="6">
        <v>5</v>
      </c>
      <c r="I11" s="6">
        <v>61</v>
      </c>
      <c r="J11" s="7">
        <v>90084.07</v>
      </c>
      <c r="K11" s="8">
        <v>54050.44</v>
      </c>
      <c r="L11" s="9">
        <v>44906.929038332528</v>
      </c>
      <c r="M11" s="9">
        <v>9143.5109616674745</v>
      </c>
      <c r="N11" s="9">
        <v>27025.22</v>
      </c>
      <c r="O11" s="1"/>
      <c r="P11" s="13">
        <f t="shared" si="4"/>
        <v>27025.22</v>
      </c>
      <c r="Q11" s="13">
        <f t="shared" si="0"/>
        <v>17881.709038332527</v>
      </c>
      <c r="R11" s="13">
        <f t="shared" si="1"/>
        <v>29802.8495</v>
      </c>
      <c r="S11" s="1"/>
      <c r="T11" s="1"/>
      <c r="U11" s="1"/>
      <c r="V11" s="13">
        <f t="shared" si="2"/>
        <v>21620.176000000003</v>
      </c>
      <c r="W11" s="13">
        <f t="shared" si="3"/>
        <v>0</v>
      </c>
      <c r="X11" s="1"/>
      <c r="Y11" s="1"/>
    </row>
    <row r="12" spans="1:25" s="10" customFormat="1" x14ac:dyDescent="0.2">
      <c r="A12" s="1">
        <v>10</v>
      </c>
      <c r="B12" s="1" t="s">
        <v>35</v>
      </c>
      <c r="C12" s="20" t="s">
        <v>31</v>
      </c>
      <c r="D12" s="3" t="s">
        <v>32</v>
      </c>
      <c r="E12" s="4">
        <v>30</v>
      </c>
      <c r="F12" s="5">
        <v>12</v>
      </c>
      <c r="G12" s="6">
        <v>15</v>
      </c>
      <c r="H12" s="6">
        <v>2.5</v>
      </c>
      <c r="I12" s="6">
        <v>59.5</v>
      </c>
      <c r="J12" s="7">
        <v>99837.93</v>
      </c>
      <c r="K12" s="8">
        <v>59902.75</v>
      </c>
      <c r="L12" s="9">
        <v>43292.079299999998</v>
      </c>
      <c r="M12" s="9">
        <v>16610.670700000002</v>
      </c>
      <c r="N12" s="9">
        <v>29951.375</v>
      </c>
      <c r="O12" s="1"/>
      <c r="P12" s="13">
        <f t="shared" si="4"/>
        <v>29951.375</v>
      </c>
      <c r="Q12" s="13">
        <f t="shared" si="0"/>
        <v>13340.704299999998</v>
      </c>
      <c r="R12" s="13">
        <f t="shared" si="1"/>
        <v>22234.510136080542</v>
      </c>
      <c r="S12" s="1"/>
      <c r="T12" s="1"/>
      <c r="U12" s="1"/>
      <c r="V12" s="13">
        <f t="shared" si="2"/>
        <v>23961.100000000002</v>
      </c>
      <c r="W12" s="13">
        <f t="shared" si="3"/>
        <v>0</v>
      </c>
      <c r="X12" s="1"/>
      <c r="Y12" s="1"/>
    </row>
    <row r="13" spans="1:25" s="10" customFormat="1" x14ac:dyDescent="0.2">
      <c r="A13" s="1">
        <v>11</v>
      </c>
      <c r="B13" s="1" t="s">
        <v>36</v>
      </c>
      <c r="C13" s="2" t="s">
        <v>37</v>
      </c>
      <c r="D13" s="3" t="s">
        <v>38</v>
      </c>
      <c r="E13" s="4">
        <v>30</v>
      </c>
      <c r="F13" s="5">
        <v>9</v>
      </c>
      <c r="G13" s="6">
        <v>15</v>
      </c>
      <c r="H13" s="6">
        <v>5</v>
      </c>
      <c r="I13" s="6">
        <v>59</v>
      </c>
      <c r="J13" s="7">
        <v>81008.41</v>
      </c>
      <c r="K13" s="8">
        <v>48605.05</v>
      </c>
      <c r="L13" s="9">
        <v>48605.05</v>
      </c>
      <c r="M13" s="9">
        <v>0</v>
      </c>
      <c r="N13" s="9">
        <v>24302.525000000001</v>
      </c>
      <c r="O13" s="1"/>
      <c r="P13" s="13">
        <f t="shared" si="4"/>
        <v>24302.525000000001</v>
      </c>
      <c r="Q13" s="13">
        <f t="shared" si="0"/>
        <v>24302.525000000001</v>
      </c>
      <c r="R13" s="13">
        <f t="shared" si="1"/>
        <v>40504.205000000002</v>
      </c>
      <c r="S13" s="1"/>
      <c r="T13" s="1"/>
      <c r="U13" s="1"/>
      <c r="V13" s="13">
        <f t="shared" si="2"/>
        <v>19442.02</v>
      </c>
      <c r="W13" s="13">
        <f t="shared" si="3"/>
        <v>1</v>
      </c>
      <c r="X13" s="1" t="b">
        <f t="shared" ref="X13:X17" si="5">AND(K13&gt;90000,K13&lt;200000)</f>
        <v>0</v>
      </c>
      <c r="Y13" s="1" t="b">
        <f t="shared" ref="Y13:Y17" si="6">IF(K13&gt;200000,TRUE,FALSE)</f>
        <v>0</v>
      </c>
    </row>
    <row r="14" spans="1:25" s="10" customFormat="1" x14ac:dyDescent="0.2">
      <c r="A14" s="1">
        <v>12</v>
      </c>
      <c r="B14" s="1" t="s">
        <v>39</v>
      </c>
      <c r="C14" s="2" t="s">
        <v>37</v>
      </c>
      <c r="D14" s="3" t="s">
        <v>38</v>
      </c>
      <c r="E14" s="4">
        <v>30</v>
      </c>
      <c r="F14" s="5">
        <v>9</v>
      </c>
      <c r="G14" s="6">
        <v>15</v>
      </c>
      <c r="H14" s="6">
        <v>5</v>
      </c>
      <c r="I14" s="6">
        <v>59</v>
      </c>
      <c r="J14" s="7">
        <v>64871.31</v>
      </c>
      <c r="K14" s="8">
        <v>38922.79</v>
      </c>
      <c r="L14" s="9">
        <v>38922.79</v>
      </c>
      <c r="M14" s="9">
        <v>0</v>
      </c>
      <c r="N14" s="9">
        <v>19461.395</v>
      </c>
      <c r="O14" s="1"/>
      <c r="P14" s="13">
        <f t="shared" si="4"/>
        <v>19461.395</v>
      </c>
      <c r="Q14" s="13">
        <f t="shared" si="0"/>
        <v>19461.395</v>
      </c>
      <c r="R14" s="13">
        <f t="shared" si="1"/>
        <v>32435.654999999999</v>
      </c>
      <c r="S14" s="1"/>
      <c r="T14" s="1"/>
      <c r="U14" s="1"/>
      <c r="V14" s="13">
        <f t="shared" si="2"/>
        <v>15569.116000000002</v>
      </c>
      <c r="W14" s="13">
        <f t="shared" si="3"/>
        <v>1</v>
      </c>
      <c r="X14" s="1" t="b">
        <f t="shared" si="5"/>
        <v>0</v>
      </c>
      <c r="Y14" s="1" t="b">
        <f t="shared" si="6"/>
        <v>0</v>
      </c>
    </row>
    <row r="15" spans="1:25" s="10" customFormat="1" x14ac:dyDescent="0.2">
      <c r="A15" s="1">
        <v>13</v>
      </c>
      <c r="B15" s="1" t="s">
        <v>40</v>
      </c>
      <c r="C15" s="20" t="s">
        <v>31</v>
      </c>
      <c r="D15" s="3" t="s">
        <v>111</v>
      </c>
      <c r="E15" s="4">
        <v>30</v>
      </c>
      <c r="F15" s="5">
        <v>10</v>
      </c>
      <c r="G15" s="6">
        <v>15</v>
      </c>
      <c r="H15" s="6">
        <v>2.5</v>
      </c>
      <c r="I15" s="6">
        <v>57.5</v>
      </c>
      <c r="J15" s="7">
        <v>167784.08</v>
      </c>
      <c r="K15" s="8">
        <v>100670.45</v>
      </c>
      <c r="L15" s="9">
        <v>95264.917999999991</v>
      </c>
      <c r="M15" s="9">
        <v>5405.5320000000065</v>
      </c>
      <c r="N15" s="9">
        <v>50335.224999999999</v>
      </c>
      <c r="O15" s="1"/>
      <c r="P15" s="13">
        <f t="shared" si="4"/>
        <v>50335.224999999999</v>
      </c>
      <c r="Q15" s="13">
        <f t="shared" si="0"/>
        <v>44929.692999999992</v>
      </c>
      <c r="R15" s="13">
        <f t="shared" si="1"/>
        <v>74882.820178984388</v>
      </c>
      <c r="S15" s="1"/>
      <c r="T15" s="1"/>
      <c r="U15" s="1"/>
      <c r="V15" s="13">
        <f t="shared" si="2"/>
        <v>40268.18</v>
      </c>
      <c r="W15" s="13">
        <f t="shared" si="3"/>
        <v>1</v>
      </c>
      <c r="X15" s="1" t="b">
        <f t="shared" si="5"/>
        <v>1</v>
      </c>
      <c r="Y15" s="1" t="b">
        <f t="shared" si="6"/>
        <v>0</v>
      </c>
    </row>
    <row r="16" spans="1:25" s="10" customFormat="1" x14ac:dyDescent="0.2">
      <c r="A16" s="1">
        <v>14</v>
      </c>
      <c r="B16" s="1" t="s">
        <v>41</v>
      </c>
      <c r="C16" s="2" t="s">
        <v>42</v>
      </c>
      <c r="D16" s="3" t="s">
        <v>43</v>
      </c>
      <c r="E16" s="4">
        <v>40</v>
      </c>
      <c r="F16" s="5">
        <v>4</v>
      </c>
      <c r="G16" s="6">
        <v>10</v>
      </c>
      <c r="H16" s="6">
        <v>2.5</v>
      </c>
      <c r="I16" s="6">
        <v>56.5</v>
      </c>
      <c r="J16" s="7">
        <v>67477</v>
      </c>
      <c r="K16" s="8">
        <v>40486.199999999997</v>
      </c>
      <c r="L16" s="9">
        <v>40486.199999999997</v>
      </c>
      <c r="M16" s="9">
        <v>0</v>
      </c>
      <c r="N16" s="9">
        <v>20243.099999999999</v>
      </c>
      <c r="O16" s="1"/>
      <c r="P16" s="13">
        <f t="shared" si="4"/>
        <v>20243.099999999999</v>
      </c>
      <c r="Q16" s="13">
        <f t="shared" si="0"/>
        <v>20243.099999999999</v>
      </c>
      <c r="R16" s="13">
        <f t="shared" si="1"/>
        <v>33738.5</v>
      </c>
      <c r="S16" s="1"/>
      <c r="T16" s="1"/>
      <c r="U16" s="1"/>
      <c r="V16" s="13">
        <f t="shared" si="2"/>
        <v>16194.48</v>
      </c>
      <c r="W16" s="13">
        <f t="shared" si="3"/>
        <v>1</v>
      </c>
      <c r="X16" s="1" t="b">
        <f t="shared" si="5"/>
        <v>0</v>
      </c>
      <c r="Y16" s="1" t="b">
        <f t="shared" si="6"/>
        <v>0</v>
      </c>
    </row>
    <row r="17" spans="1:25" s="10" customFormat="1" x14ac:dyDescent="0.2">
      <c r="A17" s="1">
        <v>15</v>
      </c>
      <c r="B17" s="1" t="s">
        <v>44</v>
      </c>
      <c r="C17" s="2" t="s">
        <v>45</v>
      </c>
      <c r="D17" s="3" t="s">
        <v>46</v>
      </c>
      <c r="E17" s="4">
        <v>30</v>
      </c>
      <c r="F17" s="5">
        <v>6</v>
      </c>
      <c r="G17" s="6">
        <v>15</v>
      </c>
      <c r="H17" s="6">
        <v>5</v>
      </c>
      <c r="I17" s="6">
        <v>56</v>
      </c>
      <c r="J17" s="7">
        <v>244561.52</v>
      </c>
      <c r="K17" s="8">
        <v>146736.91</v>
      </c>
      <c r="L17" s="9">
        <v>137901.16</v>
      </c>
      <c r="M17" s="9">
        <v>8835.75</v>
      </c>
      <c r="N17" s="9">
        <v>60000</v>
      </c>
      <c r="O17" s="1"/>
      <c r="P17" s="13">
        <f t="shared" si="4"/>
        <v>60000</v>
      </c>
      <c r="Q17" s="13">
        <f t="shared" si="0"/>
        <v>77901.16</v>
      </c>
      <c r="R17" s="13">
        <f t="shared" si="1"/>
        <v>129835.26843630004</v>
      </c>
      <c r="S17" s="1"/>
      <c r="T17" s="1"/>
      <c r="U17" s="1"/>
      <c r="V17" s="13">
        <f t="shared" si="2"/>
        <v>58694.764000000003</v>
      </c>
      <c r="W17" s="13">
        <f t="shared" si="3"/>
        <v>1</v>
      </c>
      <c r="X17" s="1" t="b">
        <f t="shared" si="5"/>
        <v>1</v>
      </c>
      <c r="Y17" s="1" t="b">
        <f t="shared" si="6"/>
        <v>0</v>
      </c>
    </row>
    <row r="18" spans="1:25" s="10" customFormat="1" x14ac:dyDescent="0.2">
      <c r="A18" s="1">
        <v>16</v>
      </c>
      <c r="B18" s="1" t="s">
        <v>47</v>
      </c>
      <c r="C18" s="2" t="s">
        <v>48</v>
      </c>
      <c r="D18" s="3" t="s">
        <v>49</v>
      </c>
      <c r="E18" s="4">
        <v>30</v>
      </c>
      <c r="F18" s="5">
        <v>13</v>
      </c>
      <c r="G18" s="6">
        <v>10</v>
      </c>
      <c r="H18" s="6">
        <v>2.5</v>
      </c>
      <c r="I18" s="6">
        <v>55.5</v>
      </c>
      <c r="J18" s="7">
        <v>170514.54</v>
      </c>
      <c r="K18" s="8">
        <v>102308.72</v>
      </c>
      <c r="L18" s="9">
        <v>65510.1175</v>
      </c>
      <c r="M18" s="9">
        <v>36798.602500000001</v>
      </c>
      <c r="N18" s="9">
        <v>51154.36</v>
      </c>
      <c r="O18" s="1"/>
      <c r="P18" s="13">
        <f t="shared" si="4"/>
        <v>51154.36</v>
      </c>
      <c r="Q18" s="13">
        <f t="shared" si="0"/>
        <v>14355.7575</v>
      </c>
      <c r="R18" s="13">
        <f t="shared" si="1"/>
        <v>23926.2634354535</v>
      </c>
      <c r="S18" s="1"/>
      <c r="T18" s="1"/>
      <c r="U18" s="1"/>
      <c r="V18" s="13">
        <f t="shared" si="2"/>
        <v>40923.488000000005</v>
      </c>
      <c r="W18" s="13">
        <f t="shared" si="3"/>
        <v>0</v>
      </c>
      <c r="X18" s="1"/>
      <c r="Y18" s="1"/>
    </row>
    <row r="19" spans="1:25" s="10" customFormat="1" x14ac:dyDescent="0.2">
      <c r="A19" s="1">
        <v>17</v>
      </c>
      <c r="B19" s="1" t="s">
        <v>50</v>
      </c>
      <c r="C19" s="2" t="s">
        <v>53</v>
      </c>
      <c r="D19" s="3" t="s">
        <v>54</v>
      </c>
      <c r="E19" s="4">
        <v>30</v>
      </c>
      <c r="F19" s="5">
        <v>6</v>
      </c>
      <c r="G19" s="6">
        <v>15</v>
      </c>
      <c r="H19" s="6">
        <v>2.5</v>
      </c>
      <c r="I19" s="6">
        <v>53.5</v>
      </c>
      <c r="J19" s="7">
        <v>162517.85999999999</v>
      </c>
      <c r="K19" s="8">
        <v>97510.720000000001</v>
      </c>
      <c r="L19" s="9">
        <v>54083.539499999999</v>
      </c>
      <c r="M19" s="9">
        <v>43427.180500000002</v>
      </c>
      <c r="N19" s="9">
        <v>48755.360000000001</v>
      </c>
      <c r="O19" s="1"/>
      <c r="P19" s="13">
        <f t="shared" si="4"/>
        <v>48755.360000000001</v>
      </c>
      <c r="Q19" s="13">
        <f t="shared" si="0"/>
        <v>5328.1794999999984</v>
      </c>
      <c r="R19" s="13">
        <f t="shared" si="1"/>
        <v>8880.2988023867492</v>
      </c>
      <c r="S19" s="1"/>
      <c r="T19" s="1"/>
      <c r="U19" s="1"/>
      <c r="V19" s="13">
        <f t="shared" si="2"/>
        <v>39004.288</v>
      </c>
      <c r="W19" s="13">
        <f t="shared" si="3"/>
        <v>0</v>
      </c>
      <c r="X19" s="1"/>
      <c r="Y19" s="1"/>
    </row>
    <row r="20" spans="1:25" s="10" customFormat="1" x14ac:dyDescent="0.2">
      <c r="A20" s="1">
        <v>18</v>
      </c>
      <c r="B20" s="1" t="s">
        <v>112</v>
      </c>
      <c r="C20" s="2" t="s">
        <v>51</v>
      </c>
      <c r="D20" s="3" t="s">
        <v>52</v>
      </c>
      <c r="E20" s="4">
        <v>29.999999999999996</v>
      </c>
      <c r="F20" s="5">
        <v>6</v>
      </c>
      <c r="G20" s="6">
        <v>15</v>
      </c>
      <c r="H20" s="6">
        <v>2.5</v>
      </c>
      <c r="I20" s="6">
        <v>53.5</v>
      </c>
      <c r="J20" s="7">
        <v>39373.56</v>
      </c>
      <c r="K20" s="8">
        <v>23624.13</v>
      </c>
      <c r="L20" s="9">
        <v>15877.72</v>
      </c>
      <c r="M20" s="9">
        <v>7746.4100000000017</v>
      </c>
      <c r="N20" s="9">
        <v>11812.065000000001</v>
      </c>
      <c r="O20" s="1"/>
      <c r="P20" s="13">
        <f t="shared" si="4"/>
        <v>11812.065000000001</v>
      </c>
      <c r="Q20" s="13">
        <f t="shared" si="0"/>
        <v>4065.6549999999988</v>
      </c>
      <c r="R20" s="13">
        <f t="shared" si="1"/>
        <v>6776.0933876422096</v>
      </c>
      <c r="S20" s="1"/>
      <c r="T20" s="1"/>
      <c r="U20" s="1"/>
      <c r="V20" s="13">
        <f t="shared" si="2"/>
        <v>9449.652</v>
      </c>
      <c r="W20" s="13">
        <f t="shared" si="3"/>
        <v>0</v>
      </c>
      <c r="X20" s="1"/>
      <c r="Y20" s="1"/>
    </row>
    <row r="21" spans="1:25" s="10" customFormat="1" x14ac:dyDescent="0.2">
      <c r="A21" s="1">
        <v>19</v>
      </c>
      <c r="B21" s="1" t="s">
        <v>55</v>
      </c>
      <c r="C21" s="2" t="s">
        <v>56</v>
      </c>
      <c r="D21" s="3" t="s">
        <v>57</v>
      </c>
      <c r="E21" s="4">
        <v>30</v>
      </c>
      <c r="F21" s="5">
        <v>5</v>
      </c>
      <c r="G21" s="6">
        <v>15</v>
      </c>
      <c r="H21" s="6">
        <v>2.5</v>
      </c>
      <c r="I21" s="6">
        <v>52.5</v>
      </c>
      <c r="J21" s="7">
        <v>52380.25</v>
      </c>
      <c r="K21" s="8">
        <v>31428.15</v>
      </c>
      <c r="L21" s="9">
        <v>31428.15</v>
      </c>
      <c r="M21" s="9">
        <v>0</v>
      </c>
      <c r="N21" s="9">
        <v>15714.075000000001</v>
      </c>
      <c r="O21" s="1"/>
      <c r="P21" s="13">
        <f t="shared" si="4"/>
        <v>15714.075000000001</v>
      </c>
      <c r="Q21" s="13">
        <f t="shared" si="0"/>
        <v>15714.075000000001</v>
      </c>
      <c r="R21" s="13">
        <f t="shared" si="1"/>
        <v>26190.125</v>
      </c>
      <c r="S21" s="1"/>
      <c r="T21" s="1"/>
      <c r="U21" s="1"/>
      <c r="V21" s="13">
        <f t="shared" si="2"/>
        <v>12571.260000000002</v>
      </c>
      <c r="W21" s="13">
        <f t="shared" si="3"/>
        <v>1</v>
      </c>
      <c r="X21" s="1" t="b">
        <f>AND(K21&gt;90000,K21&lt;200000)</f>
        <v>0</v>
      </c>
      <c r="Y21" s="1" t="b">
        <f>IF(K21&gt;200000,TRUE,FALSE)</f>
        <v>0</v>
      </c>
    </row>
    <row r="22" spans="1:25" s="10" customFormat="1" x14ac:dyDescent="0.2">
      <c r="A22" s="1">
        <v>20</v>
      </c>
      <c r="B22" s="1" t="s">
        <v>58</v>
      </c>
      <c r="C22" s="2" t="s">
        <v>62</v>
      </c>
      <c r="D22" s="3" t="s">
        <v>63</v>
      </c>
      <c r="E22" s="4">
        <v>30</v>
      </c>
      <c r="F22" s="5">
        <v>8</v>
      </c>
      <c r="G22" s="6">
        <v>10</v>
      </c>
      <c r="H22" s="6">
        <v>2.5</v>
      </c>
      <c r="I22" s="6">
        <v>50.5</v>
      </c>
      <c r="J22" s="7">
        <v>57789.9</v>
      </c>
      <c r="K22" s="8">
        <v>34673.94</v>
      </c>
      <c r="L22" s="9">
        <v>28165.383000000002</v>
      </c>
      <c r="M22" s="9">
        <v>6508.5570000000007</v>
      </c>
      <c r="N22" s="9">
        <v>17336.97</v>
      </c>
      <c r="O22" s="1"/>
      <c r="P22" s="13">
        <f t="shared" si="4"/>
        <v>17336.97</v>
      </c>
      <c r="Q22" s="13">
        <f t="shared" si="0"/>
        <v>10828.413</v>
      </c>
      <c r="R22" s="13">
        <f t="shared" si="1"/>
        <v>18047.355</v>
      </c>
      <c r="S22" s="1"/>
      <c r="T22" s="1"/>
      <c r="U22" s="1"/>
      <c r="V22" s="13">
        <f t="shared" si="2"/>
        <v>13869.576000000001</v>
      </c>
      <c r="W22" s="13">
        <f t="shared" si="3"/>
        <v>0</v>
      </c>
      <c r="X22" s="1"/>
      <c r="Y22" s="1"/>
    </row>
    <row r="23" spans="1:25" s="10" customFormat="1" x14ac:dyDescent="0.2">
      <c r="A23" s="1">
        <v>21</v>
      </c>
      <c r="B23" s="1" t="s">
        <v>61</v>
      </c>
      <c r="C23" s="2" t="s">
        <v>59</v>
      </c>
      <c r="D23" s="3" t="s">
        <v>60</v>
      </c>
      <c r="E23" s="4">
        <v>30</v>
      </c>
      <c r="F23" s="5">
        <v>3</v>
      </c>
      <c r="G23" s="6">
        <v>15</v>
      </c>
      <c r="H23" s="6">
        <v>2.5</v>
      </c>
      <c r="I23" s="6">
        <v>50.5</v>
      </c>
      <c r="J23" s="7">
        <v>16633.63</v>
      </c>
      <c r="K23" s="8">
        <v>9980.18</v>
      </c>
      <c r="L23" s="9">
        <v>9980.18</v>
      </c>
      <c r="M23" s="9">
        <v>0</v>
      </c>
      <c r="N23" s="9">
        <v>4990.09</v>
      </c>
      <c r="O23" s="1"/>
      <c r="P23" s="13">
        <f t="shared" si="4"/>
        <v>4990.09</v>
      </c>
      <c r="Q23" s="13">
        <f t="shared" si="0"/>
        <v>4990.09</v>
      </c>
      <c r="R23" s="13">
        <f t="shared" si="1"/>
        <v>8316.8150000000005</v>
      </c>
      <c r="S23" s="1"/>
      <c r="T23" s="1"/>
      <c r="U23" s="1"/>
      <c r="V23" s="13">
        <f t="shared" si="2"/>
        <v>3992.0720000000001</v>
      </c>
      <c r="W23" s="13">
        <f t="shared" si="3"/>
        <v>1</v>
      </c>
      <c r="X23" s="1" t="b">
        <f>AND(K23&gt;90000,K23&lt;200000)</f>
        <v>0</v>
      </c>
      <c r="Y23" s="1" t="b">
        <f>IF(K23&gt;200000,TRUE,FALSE)</f>
        <v>0</v>
      </c>
    </row>
    <row r="24" spans="1:25" s="10" customFormat="1" x14ac:dyDescent="0.2">
      <c r="A24" s="1">
        <v>22</v>
      </c>
      <c r="B24" s="1" t="s">
        <v>64</v>
      </c>
      <c r="C24" s="2" t="s">
        <v>65</v>
      </c>
      <c r="D24" s="3" t="s">
        <v>66</v>
      </c>
      <c r="E24" s="4">
        <v>30</v>
      </c>
      <c r="F24" s="5">
        <v>8</v>
      </c>
      <c r="G24" s="6">
        <v>10</v>
      </c>
      <c r="H24" s="6">
        <v>0</v>
      </c>
      <c r="I24" s="6">
        <v>48</v>
      </c>
      <c r="J24" s="7">
        <v>30123.9</v>
      </c>
      <c r="K24" s="8">
        <v>18074.34</v>
      </c>
      <c r="L24" s="9">
        <v>13904.757000000001</v>
      </c>
      <c r="M24" s="9">
        <v>4169.5829999999987</v>
      </c>
      <c r="N24" s="9">
        <v>9037.17</v>
      </c>
      <c r="O24" s="1"/>
      <c r="P24" s="13">
        <f t="shared" si="4"/>
        <v>9037.17</v>
      </c>
      <c r="Q24" s="13">
        <f t="shared" si="0"/>
        <v>4867.5870000000014</v>
      </c>
      <c r="R24" s="13">
        <f t="shared" si="1"/>
        <v>8112.6450000000023</v>
      </c>
      <c r="S24" s="1"/>
      <c r="T24" s="1"/>
      <c r="U24" s="1"/>
      <c r="V24" s="13">
        <f t="shared" si="2"/>
        <v>7229.7360000000008</v>
      </c>
      <c r="W24" s="13">
        <f t="shared" si="3"/>
        <v>0</v>
      </c>
      <c r="X24" s="1"/>
      <c r="Y24" s="1"/>
    </row>
    <row r="25" spans="1:25" s="10" customFormat="1" x14ac:dyDescent="0.2">
      <c r="A25" s="1">
        <v>23</v>
      </c>
      <c r="B25" s="1" t="s">
        <v>67</v>
      </c>
      <c r="C25" s="2" t="s">
        <v>68</v>
      </c>
      <c r="D25" s="3" t="s">
        <v>69</v>
      </c>
      <c r="E25" s="4">
        <v>30</v>
      </c>
      <c r="F25" s="5">
        <v>4</v>
      </c>
      <c r="G25" s="6">
        <v>10</v>
      </c>
      <c r="H25" s="6">
        <v>2.5</v>
      </c>
      <c r="I25" s="6">
        <v>46.5</v>
      </c>
      <c r="J25" s="7">
        <v>103200.56</v>
      </c>
      <c r="K25" s="8">
        <v>61920.03</v>
      </c>
      <c r="L25" s="9">
        <v>40100.991000000002</v>
      </c>
      <c r="M25" s="9">
        <v>21819.038999999997</v>
      </c>
      <c r="N25" s="9">
        <v>30960.014999999999</v>
      </c>
      <c r="O25" s="1"/>
      <c r="P25" s="13">
        <f t="shared" si="4"/>
        <v>30960.014999999999</v>
      </c>
      <c r="Q25" s="13">
        <f t="shared" si="0"/>
        <v>9140.9760000000024</v>
      </c>
      <c r="R25" s="13">
        <f t="shared" si="1"/>
        <v>15235.035289010038</v>
      </c>
      <c r="S25" s="1"/>
      <c r="T25" s="1"/>
      <c r="U25" s="1"/>
      <c r="V25" s="13">
        <f t="shared" si="2"/>
        <v>24768.012000000002</v>
      </c>
      <c r="W25" s="13">
        <f t="shared" si="3"/>
        <v>0</v>
      </c>
      <c r="X25" s="1"/>
      <c r="Y25" s="1"/>
    </row>
    <row r="26" spans="1:25" s="10" customFormat="1" x14ac:dyDescent="0.2">
      <c r="A26" s="1">
        <v>24</v>
      </c>
      <c r="B26" s="1" t="s">
        <v>70</v>
      </c>
      <c r="C26" s="2" t="s">
        <v>45</v>
      </c>
      <c r="D26" s="3" t="s">
        <v>71</v>
      </c>
      <c r="E26" s="4">
        <v>20.000000000000004</v>
      </c>
      <c r="F26" s="5">
        <v>6</v>
      </c>
      <c r="G26" s="6">
        <v>15</v>
      </c>
      <c r="H26" s="6">
        <v>5</v>
      </c>
      <c r="I26" s="6">
        <v>46</v>
      </c>
      <c r="J26" s="7">
        <v>251305.84</v>
      </c>
      <c r="K26" s="8">
        <v>150783.5</v>
      </c>
      <c r="L26" s="9">
        <v>150783.5</v>
      </c>
      <c r="M26" s="9">
        <v>0</v>
      </c>
      <c r="N26" s="9">
        <v>60000</v>
      </c>
      <c r="O26" s="1"/>
      <c r="P26" s="13">
        <f t="shared" si="4"/>
        <v>60000</v>
      </c>
      <c r="Q26" s="13">
        <f t="shared" si="0"/>
        <v>90783.5</v>
      </c>
      <c r="R26" s="13">
        <f t="shared" si="1"/>
        <v>151305.83734718984</v>
      </c>
      <c r="S26" s="1"/>
      <c r="T26" s="1"/>
      <c r="U26" s="1"/>
      <c r="V26" s="13">
        <f t="shared" si="2"/>
        <v>60313.4</v>
      </c>
      <c r="W26" s="13">
        <f t="shared" si="3"/>
        <v>1</v>
      </c>
      <c r="X26" s="1" t="b">
        <f t="shared" ref="X26:X31" si="7">AND(K26&gt;90000,K26&lt;200000)</f>
        <v>1</v>
      </c>
      <c r="Y26" s="1" t="b">
        <f t="shared" ref="Y26:Y31" si="8">IF(K26&gt;200000,TRUE,FALSE)</f>
        <v>0</v>
      </c>
    </row>
    <row r="27" spans="1:25" s="10" customFormat="1" x14ac:dyDescent="0.2">
      <c r="A27" s="1">
        <v>25</v>
      </c>
      <c r="B27" s="1" t="s">
        <v>72</v>
      </c>
      <c r="C27" s="2" t="s">
        <v>73</v>
      </c>
      <c r="D27" s="3" t="s">
        <v>74</v>
      </c>
      <c r="E27" s="4">
        <v>20</v>
      </c>
      <c r="F27" s="5">
        <v>4</v>
      </c>
      <c r="G27" s="6">
        <v>10</v>
      </c>
      <c r="H27" s="6">
        <v>5</v>
      </c>
      <c r="I27" s="6">
        <v>39</v>
      </c>
      <c r="J27" s="7">
        <v>33805.949999999997</v>
      </c>
      <c r="K27" s="8">
        <v>20283.5</v>
      </c>
      <c r="L27" s="9">
        <v>20283.5</v>
      </c>
      <c r="M27" s="9">
        <v>0</v>
      </c>
      <c r="N27" s="9">
        <v>10141.75</v>
      </c>
      <c r="O27" s="1"/>
      <c r="P27" s="13">
        <f t="shared" si="4"/>
        <v>10141.75</v>
      </c>
      <c r="Q27" s="13">
        <f t="shared" si="0"/>
        <v>10141.75</v>
      </c>
      <c r="R27" s="13">
        <f t="shared" si="1"/>
        <v>16902.974999999999</v>
      </c>
      <c r="S27" s="1"/>
      <c r="T27" s="1"/>
      <c r="U27" s="1"/>
      <c r="V27" s="13">
        <f t="shared" si="2"/>
        <v>8113.4000000000005</v>
      </c>
      <c r="W27" s="13">
        <f t="shared" si="3"/>
        <v>1</v>
      </c>
      <c r="X27" s="1" t="b">
        <f t="shared" si="7"/>
        <v>0</v>
      </c>
      <c r="Y27" s="1" t="b">
        <f t="shared" si="8"/>
        <v>0</v>
      </c>
    </row>
    <row r="28" spans="1:25" s="10" customFormat="1" x14ac:dyDescent="0.2">
      <c r="A28" s="1">
        <v>26</v>
      </c>
      <c r="B28" s="1" t="s">
        <v>75</v>
      </c>
      <c r="C28" s="2" t="s">
        <v>76</v>
      </c>
      <c r="D28" s="3" t="s">
        <v>77</v>
      </c>
      <c r="E28" s="4">
        <v>19.999999999999996</v>
      </c>
      <c r="F28" s="5">
        <v>6</v>
      </c>
      <c r="G28" s="6">
        <v>10</v>
      </c>
      <c r="H28" s="6">
        <v>2.5</v>
      </c>
      <c r="I28" s="6">
        <v>38.5</v>
      </c>
      <c r="J28" s="7">
        <v>35657.29</v>
      </c>
      <c r="K28" s="8">
        <v>21394.37</v>
      </c>
      <c r="L28" s="9">
        <v>21394.370000000003</v>
      </c>
      <c r="M28" s="9">
        <v>0</v>
      </c>
      <c r="N28" s="9">
        <v>10697.184999999999</v>
      </c>
      <c r="O28" s="1"/>
      <c r="P28" s="13">
        <f t="shared" si="4"/>
        <v>10697.184999999999</v>
      </c>
      <c r="Q28" s="13">
        <f t="shared" si="0"/>
        <v>10697.185000000003</v>
      </c>
      <c r="R28" s="13">
        <f t="shared" si="1"/>
        <v>17828.645000000004</v>
      </c>
      <c r="S28" s="1"/>
      <c r="T28" s="1"/>
      <c r="U28" s="1"/>
      <c r="V28" s="13">
        <f t="shared" si="2"/>
        <v>8557.7479999999996</v>
      </c>
      <c r="W28" s="13">
        <f t="shared" si="3"/>
        <v>1</v>
      </c>
      <c r="X28" s="1" t="b">
        <f t="shared" si="7"/>
        <v>0</v>
      </c>
      <c r="Y28" s="1" t="b">
        <f t="shared" si="8"/>
        <v>0</v>
      </c>
    </row>
    <row r="29" spans="1:25" s="10" customFormat="1" x14ac:dyDescent="0.2">
      <c r="A29" s="1">
        <v>27</v>
      </c>
      <c r="B29" s="1" t="s">
        <v>78</v>
      </c>
      <c r="C29" s="2" t="s">
        <v>79</v>
      </c>
      <c r="D29" s="3" t="s">
        <v>80</v>
      </c>
      <c r="E29" s="4">
        <v>20</v>
      </c>
      <c r="F29" s="5">
        <v>5</v>
      </c>
      <c r="G29" s="6">
        <v>10</v>
      </c>
      <c r="H29" s="6">
        <v>2.5</v>
      </c>
      <c r="I29" s="6">
        <v>37.5</v>
      </c>
      <c r="J29" s="7">
        <v>6237.84</v>
      </c>
      <c r="K29" s="8">
        <v>3742.7</v>
      </c>
      <c r="L29" s="9">
        <v>3742.7</v>
      </c>
      <c r="M29" s="9">
        <v>0</v>
      </c>
      <c r="N29" s="9">
        <v>1871.35</v>
      </c>
      <c r="O29" s="1"/>
      <c r="P29" s="13">
        <f t="shared" si="4"/>
        <v>1871.35</v>
      </c>
      <c r="Q29" s="13">
        <f t="shared" si="0"/>
        <v>1871.35</v>
      </c>
      <c r="R29" s="13">
        <f t="shared" si="1"/>
        <v>3118.92</v>
      </c>
      <c r="S29" s="1"/>
      <c r="T29" s="1"/>
      <c r="U29" s="1"/>
      <c r="V29" s="13">
        <f t="shared" si="2"/>
        <v>1497.08</v>
      </c>
      <c r="W29" s="13">
        <f t="shared" si="3"/>
        <v>1</v>
      </c>
      <c r="X29" s="1" t="b">
        <f t="shared" si="7"/>
        <v>0</v>
      </c>
      <c r="Y29" s="1" t="b">
        <f t="shared" si="8"/>
        <v>0</v>
      </c>
    </row>
    <row r="30" spans="1:25" s="10" customFormat="1" x14ac:dyDescent="0.2">
      <c r="A30" s="1">
        <v>28</v>
      </c>
      <c r="B30" s="1" t="s">
        <v>81</v>
      </c>
      <c r="C30" s="2" t="s">
        <v>19</v>
      </c>
      <c r="D30" s="3" t="s">
        <v>82</v>
      </c>
      <c r="E30" s="4">
        <v>20</v>
      </c>
      <c r="F30" s="5">
        <v>2</v>
      </c>
      <c r="G30" s="6">
        <v>15</v>
      </c>
      <c r="H30" s="6">
        <v>0</v>
      </c>
      <c r="I30" s="6">
        <v>37</v>
      </c>
      <c r="J30" s="7">
        <v>75790.47</v>
      </c>
      <c r="K30" s="8">
        <v>45474.28</v>
      </c>
      <c r="L30" s="9">
        <v>45474.28</v>
      </c>
      <c r="M30" s="9">
        <v>0</v>
      </c>
      <c r="N30" s="9">
        <v>22737.14</v>
      </c>
      <c r="O30" s="1"/>
      <c r="P30" s="13">
        <f t="shared" si="4"/>
        <v>22737.14</v>
      </c>
      <c r="Q30" s="13">
        <f t="shared" si="0"/>
        <v>22737.14</v>
      </c>
      <c r="R30" s="13">
        <f t="shared" si="1"/>
        <v>37895.235000000001</v>
      </c>
      <c r="S30" s="1"/>
      <c r="T30" s="1"/>
      <c r="U30" s="1"/>
      <c r="V30" s="13">
        <f t="shared" si="2"/>
        <v>18189.712</v>
      </c>
      <c r="W30" s="13">
        <f t="shared" si="3"/>
        <v>1</v>
      </c>
      <c r="X30" s="1" t="b">
        <f t="shared" si="7"/>
        <v>0</v>
      </c>
      <c r="Y30" s="1" t="b">
        <f t="shared" si="8"/>
        <v>0</v>
      </c>
    </row>
    <row r="31" spans="1:25" s="10" customFormat="1" x14ac:dyDescent="0.2">
      <c r="A31" s="1">
        <v>29</v>
      </c>
      <c r="B31" s="1" t="s">
        <v>83</v>
      </c>
      <c r="C31" s="2" t="s">
        <v>84</v>
      </c>
      <c r="D31" s="3" t="s">
        <v>85</v>
      </c>
      <c r="E31" s="4">
        <v>20</v>
      </c>
      <c r="F31" s="5">
        <v>6</v>
      </c>
      <c r="G31" s="6">
        <v>0</v>
      </c>
      <c r="H31" s="6">
        <v>0</v>
      </c>
      <c r="I31" s="6">
        <v>26</v>
      </c>
      <c r="J31" s="7">
        <v>270000</v>
      </c>
      <c r="K31" s="8">
        <v>162000</v>
      </c>
      <c r="L31" s="9">
        <v>162000</v>
      </c>
      <c r="M31" s="9">
        <v>0</v>
      </c>
      <c r="N31" s="9">
        <v>60000</v>
      </c>
      <c r="O31" s="1"/>
      <c r="P31" s="13">
        <f t="shared" si="4"/>
        <v>60000</v>
      </c>
      <c r="Q31" s="13">
        <f t="shared" si="0"/>
        <v>102000</v>
      </c>
      <c r="R31" s="13">
        <f t="shared" si="1"/>
        <v>170000</v>
      </c>
      <c r="S31" s="1"/>
      <c r="T31" s="1"/>
      <c r="U31" s="1"/>
      <c r="V31" s="13">
        <f t="shared" si="2"/>
        <v>64800</v>
      </c>
      <c r="W31" s="13">
        <f t="shared" si="3"/>
        <v>1</v>
      </c>
      <c r="X31" s="1" t="b">
        <f t="shared" si="7"/>
        <v>1</v>
      </c>
      <c r="Y31" s="1" t="b">
        <f t="shared" si="8"/>
        <v>0</v>
      </c>
    </row>
    <row r="32" spans="1:25" s="10" customFormat="1" x14ac:dyDescent="0.2">
      <c r="A32" s="1">
        <v>30</v>
      </c>
      <c r="B32" s="1" t="s">
        <v>86</v>
      </c>
      <c r="C32" s="2" t="s">
        <v>87</v>
      </c>
      <c r="D32" s="3" t="s">
        <v>88</v>
      </c>
      <c r="E32" s="4">
        <v>20</v>
      </c>
      <c r="F32" s="5">
        <v>2</v>
      </c>
      <c r="G32" s="6">
        <v>0</v>
      </c>
      <c r="H32" s="6">
        <v>0</v>
      </c>
      <c r="I32" s="6">
        <v>22</v>
      </c>
      <c r="J32" s="7">
        <v>1916.31</v>
      </c>
      <c r="K32" s="8">
        <v>1149.78</v>
      </c>
      <c r="L32" s="9">
        <v>728.19399999999996</v>
      </c>
      <c r="M32" s="9">
        <v>421.58600000000001</v>
      </c>
      <c r="N32" s="9">
        <v>574.89</v>
      </c>
      <c r="O32" s="1"/>
      <c r="P32" s="13">
        <f t="shared" si="4"/>
        <v>574.89</v>
      </c>
      <c r="Q32" s="13">
        <f t="shared" si="0"/>
        <v>153.30399999999997</v>
      </c>
      <c r="R32" s="13">
        <f t="shared" si="1"/>
        <v>255.50799999999992</v>
      </c>
      <c r="S32" s="1"/>
      <c r="T32" s="1"/>
      <c r="U32" s="1"/>
      <c r="V32" s="13">
        <f t="shared" si="2"/>
        <v>459.91200000000003</v>
      </c>
      <c r="W32" s="13">
        <f t="shared" si="3"/>
        <v>0</v>
      </c>
      <c r="X32" s="1"/>
      <c r="Y32" s="1"/>
    </row>
    <row r="33" spans="1:23" s="10" customFormat="1" hidden="1" x14ac:dyDescent="0.2">
      <c r="A33" s="1">
        <v>31</v>
      </c>
      <c r="B33" s="1" t="s">
        <v>89</v>
      </c>
      <c r="C33" s="2" t="s">
        <v>90</v>
      </c>
      <c r="D33" s="3" t="s">
        <v>91</v>
      </c>
      <c r="E33" s="4"/>
      <c r="F33" s="5"/>
      <c r="G33" s="6"/>
      <c r="H33" s="6"/>
      <c r="I33" s="6"/>
      <c r="J33" s="7"/>
      <c r="K33" s="8"/>
      <c r="L33" s="9"/>
      <c r="M33" s="9"/>
      <c r="N33" s="9"/>
      <c r="O33" s="24" t="s">
        <v>92</v>
      </c>
      <c r="P33" s="11">
        <f t="shared" si="4"/>
        <v>0</v>
      </c>
      <c r="Q33" s="13">
        <f t="shared" si="0"/>
        <v>0</v>
      </c>
      <c r="R33" s="11"/>
      <c r="V33" s="11">
        <f t="shared" si="2"/>
        <v>0</v>
      </c>
      <c r="W33" s="11">
        <f t="shared" si="3"/>
        <v>0</v>
      </c>
    </row>
    <row r="34" spans="1:23" s="10" customFormat="1" hidden="1" x14ac:dyDescent="0.2">
      <c r="A34" s="1">
        <v>32</v>
      </c>
      <c r="B34" s="1" t="s">
        <v>93</v>
      </c>
      <c r="C34" s="2" t="s">
        <v>94</v>
      </c>
      <c r="D34" s="25" t="s">
        <v>95</v>
      </c>
      <c r="E34" s="25"/>
      <c r="F34" s="5"/>
      <c r="G34" s="26"/>
      <c r="H34" s="26"/>
      <c r="I34" s="26"/>
      <c r="J34" s="27"/>
      <c r="K34" s="28"/>
      <c r="L34" s="29"/>
      <c r="M34" s="29"/>
      <c r="N34" s="9"/>
      <c r="O34" s="24" t="s">
        <v>92</v>
      </c>
      <c r="P34" s="11">
        <f t="shared" si="4"/>
        <v>0</v>
      </c>
      <c r="Q34" s="13">
        <f t="shared" si="0"/>
        <v>0</v>
      </c>
      <c r="R34" s="11"/>
      <c r="V34" s="11">
        <f t="shared" si="2"/>
        <v>0</v>
      </c>
      <c r="W34" s="11">
        <f t="shared" si="3"/>
        <v>0</v>
      </c>
    </row>
    <row r="35" spans="1:23" s="10" customFormat="1" hidden="1" x14ac:dyDescent="0.2">
      <c r="A35" s="1">
        <v>33</v>
      </c>
      <c r="B35" s="1" t="s">
        <v>96</v>
      </c>
      <c r="C35" s="2" t="s">
        <v>97</v>
      </c>
      <c r="D35" s="3" t="s">
        <v>98</v>
      </c>
      <c r="E35" s="3"/>
      <c r="F35" s="5"/>
      <c r="G35" s="21"/>
      <c r="H35" s="21"/>
      <c r="I35" s="21"/>
      <c r="J35" s="2"/>
      <c r="K35" s="8"/>
      <c r="L35" s="30"/>
      <c r="M35" s="31"/>
      <c r="N35" s="9"/>
      <c r="O35" s="24" t="s">
        <v>92</v>
      </c>
      <c r="P35" s="11">
        <f t="shared" si="4"/>
        <v>0</v>
      </c>
      <c r="Q35" s="13">
        <f t="shared" si="0"/>
        <v>0</v>
      </c>
      <c r="R35" s="11"/>
      <c r="V35" s="11">
        <f t="shared" si="2"/>
        <v>0</v>
      </c>
      <c r="W35" s="11">
        <f t="shared" si="3"/>
        <v>0</v>
      </c>
    </row>
    <row r="36" spans="1:23" s="10" customFormat="1" hidden="1" x14ac:dyDescent="0.2">
      <c r="A36" s="1">
        <v>34</v>
      </c>
      <c r="B36" s="1" t="s">
        <v>99</v>
      </c>
      <c r="C36" s="2" t="s">
        <v>100</v>
      </c>
      <c r="D36" s="3" t="s">
        <v>101</v>
      </c>
      <c r="E36" s="4"/>
      <c r="F36" s="5"/>
      <c r="G36" s="6"/>
      <c r="H36" s="6"/>
      <c r="I36" s="6"/>
      <c r="J36" s="7"/>
      <c r="K36" s="8"/>
      <c r="L36" s="30"/>
      <c r="M36" s="31"/>
      <c r="N36" s="9"/>
      <c r="O36" s="24" t="s">
        <v>92</v>
      </c>
      <c r="P36" s="11">
        <f t="shared" si="4"/>
        <v>0</v>
      </c>
      <c r="Q36" s="13">
        <f t="shared" si="0"/>
        <v>0</v>
      </c>
      <c r="R36" s="11"/>
      <c r="V36" s="11">
        <f t="shared" si="2"/>
        <v>0</v>
      </c>
      <c r="W36" s="11">
        <f t="shared" si="3"/>
        <v>0</v>
      </c>
    </row>
    <row r="37" spans="1:23" s="10" customFormat="1" hidden="1" x14ac:dyDescent="0.2">
      <c r="A37" s="1">
        <v>35</v>
      </c>
      <c r="B37" s="1" t="s">
        <v>102</v>
      </c>
      <c r="C37" s="2" t="s">
        <v>103</v>
      </c>
      <c r="D37" s="19" t="s">
        <v>104</v>
      </c>
      <c r="E37" s="19"/>
      <c r="F37" s="5"/>
      <c r="G37" s="6"/>
      <c r="H37" s="6"/>
      <c r="I37" s="6"/>
      <c r="J37" s="7"/>
      <c r="K37" s="8"/>
      <c r="L37" s="30"/>
      <c r="M37" s="31"/>
      <c r="N37" s="9"/>
      <c r="O37" s="32" t="s">
        <v>105</v>
      </c>
      <c r="P37" s="11">
        <f t="shared" si="4"/>
        <v>0</v>
      </c>
      <c r="Q37" s="13">
        <f t="shared" si="0"/>
        <v>0</v>
      </c>
      <c r="R37" s="11"/>
      <c r="V37" s="11">
        <f t="shared" si="2"/>
        <v>0</v>
      </c>
      <c r="W37" s="11">
        <f t="shared" si="3"/>
        <v>0</v>
      </c>
    </row>
    <row r="38" spans="1:23" hidden="1" x14ac:dyDescent="0.2">
      <c r="F38" s="33"/>
    </row>
    <row r="39" spans="1:23" x14ac:dyDescent="0.2">
      <c r="F39" s="33"/>
    </row>
    <row r="40" spans="1:23" x14ac:dyDescent="0.2">
      <c r="F40" s="33"/>
    </row>
    <row r="42" spans="1:23" hidden="1" x14ac:dyDescent="0.2">
      <c r="D42" s="12" t="s">
        <v>117</v>
      </c>
    </row>
  </sheetData>
  <autoFilter ref="D2:Y37"/>
  <mergeCells count="1">
    <mergeCell ref="A1:O1"/>
  </mergeCells>
  <pageMargins left="0.31496062992125984" right="0.31496062992125984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Control de justificación</vt:lpstr>
      <vt:lpstr>'Control de justificación'!Área_de_impresión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2021-11-05T11:08:59Z</cp:lastPrinted>
  <dcterms:created xsi:type="dcterms:W3CDTF">2021-10-01T10:21:05Z</dcterms:created>
  <dcterms:modified xsi:type="dcterms:W3CDTF">2021-11-15T12:32:08Z</dcterms:modified>
</cp:coreProperties>
</file>